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jaeid2\Downloads\"/>
    </mc:Choice>
  </mc:AlternateContent>
  <xr:revisionPtr revIDLastSave="0" documentId="13_ncr:1_{AF36CD2E-CE55-400C-AA37-F904A35A712F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5Q SP 3,9" sheetId="1" r:id="rId1"/>
    <sheet name="4Q SP 4,22" sheetId="2" r:id="rId2"/>
  </sheets>
  <definedNames>
    <definedName name="_xlnm.Criteria" localSheetId="1">'4Q SP 4,22'!#REF!</definedName>
    <definedName name="_xlnm.Criteria">'5Q SP 3,9'!#REF!</definedName>
    <definedName name="_xlnm.Database" localSheetId="1">'4Q SP 4,22'!#REF!</definedName>
    <definedName name="_xlnm.Database">'5Q SP 3,9'!#REF!</definedName>
    <definedName name="_xlnm.Extract" localSheetId="1">'4Q SP 4,22'!#REF!</definedName>
    <definedName name="_xlnm.Extract">'5Q SP 3,9'!#REF!</definedName>
    <definedName name="_xlnm.Print_Area" localSheetId="1">'4Q SP 4,22'!$A$1:$I$33</definedName>
    <definedName name="_xlnm.Print_Area" localSheetId="0">'5Q SP 3,9'!$A$1:$I$33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/>
  <c r="L19" i="2" s="1"/>
  <c r="L21" i="2" s="1"/>
  <c r="L23" i="2" s="1"/>
  <c r="G8" i="2"/>
  <c r="G6" i="2"/>
  <c r="G7" i="2" s="1"/>
  <c r="G6" i="1"/>
  <c r="G7" i="1" s="1"/>
  <c r="G8" i="1"/>
  <c r="L17" i="1"/>
  <c r="L19" i="1" s="1"/>
  <c r="L21" i="1" s="1"/>
  <c r="L23" i="1" s="1"/>
  <c r="G13" i="2" l="1"/>
  <c r="G11" i="2"/>
  <c r="G14" i="2"/>
  <c r="G12" i="2"/>
  <c r="G12" i="1"/>
  <c r="L10" i="1" s="1"/>
  <c r="G11" i="1"/>
  <c r="F12" i="1" s="1"/>
  <c r="G14" i="1"/>
  <c r="F15" i="1" s="1"/>
  <c r="L25" i="1"/>
  <c r="G13" i="1"/>
  <c r="G15" i="1"/>
  <c r="F13" i="2" l="1"/>
  <c r="K19" i="2"/>
  <c r="K20" i="2" s="1"/>
  <c r="L10" i="2"/>
  <c r="L18" i="2" s="1"/>
  <c r="H12" i="2"/>
  <c r="F14" i="2"/>
  <c r="L11" i="2"/>
  <c r="H13" i="2"/>
  <c r="K21" i="2"/>
  <c r="K22" i="2" s="1"/>
  <c r="K23" i="2"/>
  <c r="L12" i="2"/>
  <c r="H14" i="2"/>
  <c r="L9" i="2"/>
  <c r="K17" i="2"/>
  <c r="K18" i="2"/>
  <c r="F12" i="2"/>
  <c r="F13" i="1"/>
  <c r="K19" i="1"/>
  <c r="K20" i="1" s="1"/>
  <c r="K23" i="1"/>
  <c r="K24" i="1" s="1"/>
  <c r="L12" i="1"/>
  <c r="L18" i="1"/>
  <c r="K18" i="1"/>
  <c r="H12" i="1"/>
  <c r="L9" i="1"/>
  <c r="K17" i="1"/>
  <c r="L11" i="1"/>
  <c r="H13" i="1"/>
  <c r="F14" i="1"/>
  <c r="K21" i="1"/>
  <c r="K22" i="1" s="1"/>
  <c r="L13" i="1"/>
  <c r="H15" i="1"/>
  <c r="K25" i="1"/>
  <c r="H14" i="1"/>
  <c r="L20" i="2" l="1"/>
  <c r="L22" i="2"/>
  <c r="L20" i="1"/>
  <c r="L24" i="1"/>
  <c r="L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Eidkum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Eidy:</t>
        </r>
        <r>
          <rPr>
            <sz val="9"/>
            <color indexed="81"/>
            <rFont val="Tahoma"/>
            <family val="2"/>
          </rPr>
          <t xml:space="preserve">
počet zubů na hrušce</t>
        </r>
      </text>
    </comment>
    <comment ref="D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Eidy:</t>
        </r>
        <r>
          <rPr>
            <sz val="9"/>
            <color indexed="81"/>
            <rFont val="Tahoma"/>
            <family val="2"/>
          </rPr>
          <t xml:space="preserve">
Počet zubů na talíři</t>
        </r>
      </text>
    </comment>
    <comment ref="G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Eidy:</t>
        </r>
        <r>
          <rPr>
            <sz val="9"/>
            <color indexed="81"/>
            <rFont val="Tahoma"/>
            <family val="2"/>
          </rPr>
          <t xml:space="preserve">
Zde můžete natvrdo napsat převodový poměr stálého převodu</t>
        </r>
      </text>
    </comment>
    <comment ref="E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Eidy:
</t>
        </r>
        <r>
          <rPr>
            <sz val="9"/>
            <color indexed="81"/>
            <rFont val="Tahoma"/>
            <family val="2"/>
          </rPr>
          <t xml:space="preserve">Zde můžete měnit převodový poměr jednotlivých rychlostí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Eidkum</author>
  </authors>
  <commentList>
    <comment ref="C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Eidy:</t>
        </r>
        <r>
          <rPr>
            <sz val="9"/>
            <color indexed="81"/>
            <rFont val="Tahoma"/>
            <family val="2"/>
          </rPr>
          <t xml:space="preserve">
počet zubů na hrušce</t>
        </r>
      </text>
    </comment>
    <comment ref="D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Eidy:</t>
        </r>
        <r>
          <rPr>
            <sz val="9"/>
            <color indexed="81"/>
            <rFont val="Tahoma"/>
            <family val="2"/>
          </rPr>
          <t xml:space="preserve">
Počet zubů na talíři</t>
        </r>
      </text>
    </comment>
    <comment ref="G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Eidy:</t>
        </r>
        <r>
          <rPr>
            <sz val="9"/>
            <color indexed="81"/>
            <rFont val="Tahoma"/>
            <family val="2"/>
          </rPr>
          <t xml:space="preserve">
Zde můžete natvrdo napsat převodový poměr stálého převodu</t>
        </r>
      </text>
    </comment>
    <comment ref="E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Eidy:
</t>
        </r>
        <r>
          <rPr>
            <sz val="9"/>
            <color indexed="81"/>
            <rFont val="Tahoma"/>
            <family val="2"/>
          </rPr>
          <t xml:space="preserve">Zde můžete měnit převodový poměr jednotlivých rychlostí
</t>
        </r>
      </text>
    </comment>
  </commentList>
</comments>
</file>

<file path=xl/sharedStrings.xml><?xml version="1.0" encoding="utf-8"?>
<sst xmlns="http://schemas.openxmlformats.org/spreadsheetml/2006/main" count="52" uniqueCount="27">
  <si>
    <t>a1=</t>
  </si>
  <si>
    <t>a2=</t>
  </si>
  <si>
    <t>a3=</t>
  </si>
  <si>
    <t>a4=</t>
  </si>
  <si>
    <t>a5=</t>
  </si>
  <si>
    <t>X</t>
  </si>
  <si>
    <t>Y</t>
  </si>
  <si>
    <t>1.rychlost</t>
  </si>
  <si>
    <t>2.rychlost</t>
  </si>
  <si>
    <t>3.rychlost</t>
  </si>
  <si>
    <t>4.rychlost</t>
  </si>
  <si>
    <t>5.rychlost</t>
  </si>
  <si>
    <t>převodový poměr</t>
  </si>
  <si>
    <t>pokles otáček</t>
  </si>
  <si>
    <t xml:space="preserve"> rychlost vozu (km/h)</t>
  </si>
  <si>
    <t>Max. otáčky motoru:</t>
  </si>
  <si>
    <t>Obvod kola:</t>
  </si>
  <si>
    <t>Převodový poměr:</t>
  </si>
  <si>
    <t>Průměr kola (m):</t>
  </si>
  <si>
    <t>Počet zubů stáleho poměru:</t>
  </si>
  <si>
    <t>Pilový diagram</t>
  </si>
  <si>
    <t>Šířka pneu</t>
  </si>
  <si>
    <t>Profil pneu</t>
  </si>
  <si>
    <t>Velikost disku</t>
  </si>
  <si>
    <t xml:space="preserve">       rozdíl rychlosti km/h</t>
  </si>
  <si>
    <t>rychlostní stupeň</t>
  </si>
  <si>
    <t>Všechna žlutá pole jsou určena k editaci a simulaci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</si>
</sst>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\ &quot;m&quot;"/>
    <numFmt numFmtId="165" formatCode="#,##0.000\ &quot;m&quot;"/>
    <numFmt numFmtId="166" formatCode="###0\ &quot;mm&quot;"/>
    <numFmt numFmtId="167" formatCode="###0\ &quot;%&quot;"/>
    <numFmt numFmtId="168" formatCode="###0\ &quot; palců&quot;"/>
    <numFmt numFmtId="169" formatCode="###0\ &quot;ot/min&quot;"/>
  </numFmts>
  <fonts count="12" x14ac:knownFonts="1">
    <font>
      <sz val="10"/>
      <name val="MS Sans Serif"/>
    </font>
    <font>
      <sz val="10"/>
      <name val="Tahoma"/>
      <family val="2"/>
      <charset val="238"/>
    </font>
    <font>
      <sz val="10"/>
      <color indexed="23"/>
      <name val="Calibri"/>
      <family val="2"/>
      <charset val="238"/>
    </font>
    <font>
      <sz val="10"/>
      <color theme="0"/>
      <name val="Tahoma"/>
      <family val="2"/>
      <charset val="238"/>
    </font>
    <font>
      <sz val="9"/>
      <color rgb="FF808080"/>
      <name val="Arial"/>
      <family val="2"/>
      <charset val="238"/>
    </font>
    <font>
      <sz val="20"/>
      <color theme="0"/>
      <name val="Tahoma"/>
      <family val="2"/>
      <charset val="238"/>
    </font>
    <font>
      <sz val="14"/>
      <color theme="0"/>
      <name val="Tahoma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65" fontId="1" fillId="0" borderId="0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/>
    <xf numFmtId="0" fontId="1" fillId="0" borderId="1" xfId="0" applyFont="1" applyBorder="1" applyAlignment="1">
      <alignment horizontal="right" wrapText="1"/>
    </xf>
    <xf numFmtId="165" fontId="1" fillId="0" borderId="1" xfId="0" applyNumberFormat="1" applyFont="1" applyFill="1" applyBorder="1" applyAlignment="1"/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3" borderId="1" xfId="0" applyNumberFormat="1" applyFont="1" applyFill="1" applyBorder="1" applyAlignment="1">
      <alignment horizontal="center" vertical="center"/>
    </xf>
    <xf numFmtId="169" fontId="1" fillId="3" borderId="1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1578947368421"/>
          <c:y val="9.4890680048685644E-2"/>
          <c:w val="0.83458646616541354"/>
          <c:h val="0.65328583571979737"/>
        </c:manualLayout>
      </c:layout>
      <c:scatterChart>
        <c:scatterStyle val="lineMarker"/>
        <c:varyColors val="0"/>
        <c:ser>
          <c:idx val="0"/>
          <c:order val="0"/>
          <c:tx>
            <c:v>14/38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'5Q SP 3,9'!$K$16:$K$17</c:f>
              <c:numCache>
                <c:formatCode>General</c:formatCode>
                <c:ptCount val="2"/>
                <c:pt idx="0">
                  <c:v>0</c:v>
                </c:pt>
                <c:pt idx="1">
                  <c:v>43.1</c:v>
                </c:pt>
              </c:numCache>
            </c:numRef>
          </c:xVal>
          <c:yVal>
            <c:numRef>
              <c:f>'5Q SP 3,9'!$L$16:$L$17</c:f>
              <c:numCache>
                <c:formatCode>General</c:formatCode>
                <c:ptCount val="2"/>
                <c:pt idx="0">
                  <c:v>0</c:v>
                </c:pt>
                <c:pt idx="1">
                  <c:v>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B-4BC5-A64A-2F09118D173F}"/>
            </c:ext>
          </c:extLst>
        </c:ser>
        <c:ser>
          <c:idx val="1"/>
          <c:order val="1"/>
          <c:tx>
            <c:v>16/33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'5Q SP 3,9'!$K$18:$K$19</c:f>
              <c:numCache>
                <c:formatCode>General</c:formatCode>
                <c:ptCount val="2"/>
                <c:pt idx="0">
                  <c:v>43.1</c:v>
                </c:pt>
                <c:pt idx="1">
                  <c:v>77.2</c:v>
                </c:pt>
              </c:numCache>
            </c:numRef>
          </c:xVal>
          <c:yVal>
            <c:numRef>
              <c:f>'5Q SP 3,9'!$L$18:$L$19</c:f>
              <c:numCache>
                <c:formatCode>General</c:formatCode>
                <c:ptCount val="2"/>
                <c:pt idx="0">
                  <c:v>3182.2538860103627</c:v>
                </c:pt>
                <c:pt idx="1">
                  <c:v>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B-4BC5-A64A-2F09118D173F}"/>
            </c:ext>
          </c:extLst>
        </c:ser>
        <c:ser>
          <c:idx val="2"/>
          <c:order val="2"/>
          <c:tx>
            <c:v>18/30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'5Q SP 3,9'!$K$20:$K$21</c:f>
              <c:numCache>
                <c:formatCode>General</c:formatCode>
                <c:ptCount val="2"/>
                <c:pt idx="0">
                  <c:v>77.2</c:v>
                </c:pt>
                <c:pt idx="1">
                  <c:v>116.1</c:v>
                </c:pt>
              </c:numCache>
            </c:numRef>
          </c:xVal>
          <c:yVal>
            <c:numRef>
              <c:f>'5Q SP 3,9'!$L$20:$L$21</c:f>
              <c:numCache>
                <c:formatCode>General</c:formatCode>
                <c:ptCount val="2"/>
                <c:pt idx="0">
                  <c:v>3790.1808785529715</c:v>
                </c:pt>
                <c:pt idx="1">
                  <c:v>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DB-4BC5-A64A-2F09118D173F}"/>
            </c:ext>
          </c:extLst>
        </c:ser>
        <c:ser>
          <c:idx val="3"/>
          <c:order val="3"/>
          <c:tx>
            <c:v>21/29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'5Q SP 3,9'!$K$22:$K$23</c:f>
              <c:numCache>
                <c:formatCode>General</c:formatCode>
                <c:ptCount val="2"/>
                <c:pt idx="0">
                  <c:v>116.1</c:v>
                </c:pt>
                <c:pt idx="1">
                  <c:v>151.6</c:v>
                </c:pt>
              </c:numCache>
            </c:numRef>
          </c:xVal>
          <c:yVal>
            <c:numRef>
              <c:f>'5Q SP 3,9'!$L$22:$L$23</c:f>
              <c:numCache>
                <c:formatCode>General</c:formatCode>
                <c:ptCount val="2"/>
                <c:pt idx="0">
                  <c:v>4365.2374670184699</c:v>
                </c:pt>
                <c:pt idx="1">
                  <c:v>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DB-4BC5-A64A-2F09118D173F}"/>
            </c:ext>
          </c:extLst>
        </c:ser>
        <c:ser>
          <c:idx val="4"/>
          <c:order val="4"/>
          <c:tx>
            <c:v>22/26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'5Q SP 3,9'!$K$24:$K$25</c:f>
              <c:numCache>
                <c:formatCode>General</c:formatCode>
                <c:ptCount val="2"/>
                <c:pt idx="0">
                  <c:v>151.6</c:v>
                </c:pt>
                <c:pt idx="1">
                  <c:v>197.2</c:v>
                </c:pt>
              </c:numCache>
            </c:numRef>
          </c:xVal>
          <c:yVal>
            <c:numRef>
              <c:f>'5Q SP 3,9'!$L$24:$L$25</c:f>
              <c:numCache>
                <c:formatCode>General</c:formatCode>
                <c:ptCount val="2"/>
                <c:pt idx="0">
                  <c:v>4381.9472616632866</c:v>
                </c:pt>
                <c:pt idx="1">
                  <c:v>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DB-4BC5-A64A-2F09118D173F}"/>
            </c:ext>
          </c:extLst>
        </c:ser>
        <c:ser>
          <c:idx val="5"/>
          <c:order val="5"/>
          <c:tx>
            <c:v>24/25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'5Q SP 3,9'!$K$26:$K$27</c:f>
              <c:numCache>
                <c:formatCode>General</c:formatCode>
                <c:ptCount val="2"/>
              </c:numCache>
            </c:numRef>
          </c:xVal>
          <c:yVal>
            <c:numRef>
              <c:f>'5Q SP 3,9'!$L$26:$L$27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DB-4BC5-A64A-2F09118D173F}"/>
            </c:ext>
          </c:extLst>
        </c:ser>
        <c:ser>
          <c:idx val="6"/>
          <c:order val="6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'5Q SP 3,9'!$K$17:$K$18</c:f>
              <c:numCache>
                <c:formatCode>General</c:formatCode>
                <c:ptCount val="2"/>
                <c:pt idx="0">
                  <c:v>43.1</c:v>
                </c:pt>
                <c:pt idx="1">
                  <c:v>43.1</c:v>
                </c:pt>
              </c:numCache>
            </c:numRef>
          </c:xVal>
          <c:yVal>
            <c:numRef>
              <c:f>'5Q SP 3,9'!$L$17:$L$18</c:f>
              <c:numCache>
                <c:formatCode>General</c:formatCode>
                <c:ptCount val="2"/>
                <c:pt idx="0">
                  <c:v>5700</c:v>
                </c:pt>
                <c:pt idx="1">
                  <c:v>3182.2538860103627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DB-4BC5-A64A-2F09118D173F}"/>
            </c:ext>
          </c:extLst>
        </c:ser>
        <c:ser>
          <c:idx val="7"/>
          <c:order val="7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'5Q SP 3,9'!$K$19:$K$20</c:f>
              <c:numCache>
                <c:formatCode>General</c:formatCode>
                <c:ptCount val="2"/>
                <c:pt idx="0">
                  <c:v>77.2</c:v>
                </c:pt>
                <c:pt idx="1">
                  <c:v>77.2</c:v>
                </c:pt>
              </c:numCache>
            </c:numRef>
          </c:xVal>
          <c:yVal>
            <c:numRef>
              <c:f>'5Q SP 3,9'!$L$19:$L$20</c:f>
              <c:numCache>
                <c:formatCode>General</c:formatCode>
                <c:ptCount val="2"/>
                <c:pt idx="0">
                  <c:v>5700</c:v>
                </c:pt>
                <c:pt idx="1">
                  <c:v>3790.1808785529715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DB-4BC5-A64A-2F09118D173F}"/>
            </c:ext>
          </c:extLst>
        </c:ser>
        <c:ser>
          <c:idx val="8"/>
          <c:order val="8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'5Q SP 3,9'!$K$21:$K$22</c:f>
              <c:numCache>
                <c:formatCode>General</c:formatCode>
                <c:ptCount val="2"/>
                <c:pt idx="0">
                  <c:v>116.1</c:v>
                </c:pt>
                <c:pt idx="1">
                  <c:v>116.1</c:v>
                </c:pt>
              </c:numCache>
            </c:numRef>
          </c:xVal>
          <c:yVal>
            <c:numRef>
              <c:f>'5Q SP 3,9'!$L$21:$L$22</c:f>
              <c:numCache>
                <c:formatCode>General</c:formatCode>
                <c:ptCount val="2"/>
                <c:pt idx="0">
                  <c:v>5700</c:v>
                </c:pt>
                <c:pt idx="1">
                  <c:v>4365.2374670184699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DB-4BC5-A64A-2F09118D173F}"/>
            </c:ext>
          </c:extLst>
        </c:ser>
        <c:ser>
          <c:idx val="9"/>
          <c:order val="9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'5Q SP 3,9'!$K$23:$K$24</c:f>
              <c:numCache>
                <c:formatCode>General</c:formatCode>
                <c:ptCount val="2"/>
                <c:pt idx="0">
                  <c:v>151.6</c:v>
                </c:pt>
                <c:pt idx="1">
                  <c:v>151.6</c:v>
                </c:pt>
              </c:numCache>
            </c:numRef>
          </c:xVal>
          <c:yVal>
            <c:numRef>
              <c:f>'5Q SP 3,9'!$L$23:$L$24</c:f>
              <c:numCache>
                <c:formatCode>General</c:formatCode>
                <c:ptCount val="2"/>
                <c:pt idx="0">
                  <c:v>5700</c:v>
                </c:pt>
                <c:pt idx="1">
                  <c:v>4381.9472616632866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7DB-4BC5-A64A-2F09118D173F}"/>
            </c:ext>
          </c:extLst>
        </c:ser>
        <c:ser>
          <c:idx val="10"/>
          <c:order val="1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'5Q SP 3,9'!$K$25:$K$26</c:f>
              <c:numCache>
                <c:formatCode>General</c:formatCode>
                <c:ptCount val="2"/>
                <c:pt idx="0">
                  <c:v>197.2</c:v>
                </c:pt>
              </c:numCache>
            </c:numRef>
          </c:xVal>
          <c:yVal>
            <c:numRef>
              <c:f>'5Q SP 3,9'!$L$25:$L$26</c:f>
              <c:numCache>
                <c:formatCode>General</c:formatCode>
                <c:ptCount val="2"/>
                <c:pt idx="0">
                  <c:v>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7DB-4BC5-A64A-2F09118D1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197919"/>
        <c:axId val="1"/>
      </c:scatterChart>
      <c:valAx>
        <c:axId val="663197919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cs-CZ"/>
                  <a:t>km/h</a:t>
                </a:r>
              </a:p>
            </c:rich>
          </c:tx>
          <c:layout>
            <c:manualLayout>
              <c:xMode val="edge"/>
              <c:yMode val="edge"/>
              <c:x val="0.51278190888390607"/>
              <c:y val="0.86131540126827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cs-CZ"/>
                  <a:t>tr/mn</a:t>
                </a:r>
              </a:p>
            </c:rich>
          </c:tx>
          <c:layout>
            <c:manualLayout>
              <c:xMode val="edge"/>
              <c:yMode val="edge"/>
              <c:x val="2.7067702629886496E-2"/>
              <c:y val="0.35766499990420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63197919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cs-CZ"/>
    </a:p>
  </c:txPr>
  <c:printSettings>
    <c:headerFooter alignWithMargins="0">
      <c:oddHeader>&amp;F</c:oddHeader>
      <c:oddFooter>Page &amp;P</c:oddFooter>
    </c:headerFooter>
    <c:pageMargins b="0.984251969" l="0.78740157499999996" r="0.78740157499999996" t="0.984251969" header="0.4921259845" footer="0.492125984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1578947368421"/>
          <c:y val="9.4890680048685644E-2"/>
          <c:w val="0.83458646616541354"/>
          <c:h val="0.65328583571979737"/>
        </c:manualLayout>
      </c:layout>
      <c:scatterChart>
        <c:scatterStyle val="lineMarker"/>
        <c:varyColors val="0"/>
        <c:ser>
          <c:idx val="0"/>
          <c:order val="0"/>
          <c:tx>
            <c:v>14/38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'4Q SP 4,22'!$K$16:$K$17</c:f>
              <c:numCache>
                <c:formatCode>General</c:formatCode>
                <c:ptCount val="2"/>
                <c:pt idx="0">
                  <c:v>0</c:v>
                </c:pt>
                <c:pt idx="1">
                  <c:v>40.4</c:v>
                </c:pt>
              </c:numCache>
            </c:numRef>
          </c:xVal>
          <c:yVal>
            <c:numRef>
              <c:f>'4Q SP 4,22'!$L$16:$L$17</c:f>
              <c:numCache>
                <c:formatCode>General</c:formatCode>
                <c:ptCount val="2"/>
                <c:pt idx="0">
                  <c:v>0</c:v>
                </c:pt>
                <c:pt idx="1">
                  <c:v>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F8-405D-8490-E9D5E67BC08E}"/>
            </c:ext>
          </c:extLst>
        </c:ser>
        <c:ser>
          <c:idx val="1"/>
          <c:order val="1"/>
          <c:tx>
            <c:v>16/33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'4Q SP 4,22'!$K$18:$K$19</c:f>
              <c:numCache>
                <c:formatCode>General</c:formatCode>
                <c:ptCount val="2"/>
                <c:pt idx="0">
                  <c:v>40.4</c:v>
                </c:pt>
                <c:pt idx="1">
                  <c:v>72.5</c:v>
                </c:pt>
              </c:numCache>
            </c:numRef>
          </c:xVal>
          <c:yVal>
            <c:numRef>
              <c:f>'4Q SP 4,22'!$L$18:$L$19</c:f>
              <c:numCache>
                <c:formatCode>General</c:formatCode>
                <c:ptCount val="2"/>
                <c:pt idx="0">
                  <c:v>3176.2758620689656</c:v>
                </c:pt>
                <c:pt idx="1">
                  <c:v>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F8-405D-8490-E9D5E67BC08E}"/>
            </c:ext>
          </c:extLst>
        </c:ser>
        <c:ser>
          <c:idx val="2"/>
          <c:order val="2"/>
          <c:tx>
            <c:v>18/30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'4Q SP 4,22'!$K$20:$K$21</c:f>
              <c:numCache>
                <c:formatCode>General</c:formatCode>
                <c:ptCount val="2"/>
                <c:pt idx="0">
                  <c:v>72.5</c:v>
                </c:pt>
                <c:pt idx="1">
                  <c:v>108.9</c:v>
                </c:pt>
              </c:numCache>
            </c:numRef>
          </c:xVal>
          <c:yVal>
            <c:numRef>
              <c:f>'4Q SP 4,22'!$L$20:$L$21</c:f>
              <c:numCache>
                <c:formatCode>General</c:formatCode>
                <c:ptCount val="2"/>
                <c:pt idx="0">
                  <c:v>3794.7658402203856</c:v>
                </c:pt>
                <c:pt idx="1">
                  <c:v>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F8-405D-8490-E9D5E67BC08E}"/>
            </c:ext>
          </c:extLst>
        </c:ser>
        <c:ser>
          <c:idx val="3"/>
          <c:order val="3"/>
          <c:tx>
            <c:v>21/29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'4Q SP 4,22'!$K$22:$K$23</c:f>
              <c:numCache>
                <c:formatCode>General</c:formatCode>
                <c:ptCount val="2"/>
                <c:pt idx="0">
                  <c:v>108.9</c:v>
                </c:pt>
                <c:pt idx="1">
                  <c:v>160</c:v>
                </c:pt>
              </c:numCache>
            </c:numRef>
          </c:xVal>
          <c:yVal>
            <c:numRef>
              <c:f>'4Q SP 4,22'!$L$22:$L$23</c:f>
              <c:numCache>
                <c:formatCode>General</c:formatCode>
                <c:ptCount val="2"/>
                <c:pt idx="0">
                  <c:v>3879.5625</c:v>
                </c:pt>
                <c:pt idx="1">
                  <c:v>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F8-405D-8490-E9D5E67BC08E}"/>
            </c:ext>
          </c:extLst>
        </c:ser>
        <c:ser>
          <c:idx val="4"/>
          <c:order val="4"/>
          <c:tx>
            <c:v>22/26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'4Q SP 4,22'!$K$24:$K$25</c:f>
              <c:numCache>
                <c:formatCode>General</c:formatCode>
                <c:ptCount val="2"/>
              </c:numCache>
            </c:numRef>
          </c:xVal>
          <c:yVal>
            <c:numRef>
              <c:f>'4Q SP 4,22'!$L$24:$L$25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F8-405D-8490-E9D5E67BC08E}"/>
            </c:ext>
          </c:extLst>
        </c:ser>
        <c:ser>
          <c:idx val="5"/>
          <c:order val="5"/>
          <c:tx>
            <c:v>24/25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'4Q SP 4,22'!$K$26:$K$27</c:f>
              <c:numCache>
                <c:formatCode>General</c:formatCode>
                <c:ptCount val="2"/>
              </c:numCache>
            </c:numRef>
          </c:xVal>
          <c:yVal>
            <c:numRef>
              <c:f>'4Q SP 4,22'!$L$26:$L$27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F8-405D-8490-E9D5E67BC08E}"/>
            </c:ext>
          </c:extLst>
        </c:ser>
        <c:ser>
          <c:idx val="6"/>
          <c:order val="6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'4Q SP 4,22'!$K$17:$K$18</c:f>
              <c:numCache>
                <c:formatCode>General</c:formatCode>
                <c:ptCount val="2"/>
                <c:pt idx="0">
                  <c:v>40.4</c:v>
                </c:pt>
                <c:pt idx="1">
                  <c:v>40.4</c:v>
                </c:pt>
              </c:numCache>
            </c:numRef>
          </c:xVal>
          <c:yVal>
            <c:numRef>
              <c:f>'4Q SP 4,22'!$L$17:$L$18</c:f>
              <c:numCache>
                <c:formatCode>General</c:formatCode>
                <c:ptCount val="2"/>
                <c:pt idx="0">
                  <c:v>5700</c:v>
                </c:pt>
                <c:pt idx="1">
                  <c:v>3176.2758620689656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F8-405D-8490-E9D5E67BC08E}"/>
            </c:ext>
          </c:extLst>
        </c:ser>
        <c:ser>
          <c:idx val="7"/>
          <c:order val="7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'4Q SP 4,22'!$K$19:$K$20</c:f>
              <c:numCache>
                <c:formatCode>General</c:formatCode>
                <c:ptCount val="2"/>
                <c:pt idx="0">
                  <c:v>72.5</c:v>
                </c:pt>
                <c:pt idx="1">
                  <c:v>72.5</c:v>
                </c:pt>
              </c:numCache>
            </c:numRef>
          </c:xVal>
          <c:yVal>
            <c:numRef>
              <c:f>'4Q SP 4,22'!$L$19:$L$20</c:f>
              <c:numCache>
                <c:formatCode>General</c:formatCode>
                <c:ptCount val="2"/>
                <c:pt idx="0">
                  <c:v>5700</c:v>
                </c:pt>
                <c:pt idx="1">
                  <c:v>3794.7658402203856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F8-405D-8490-E9D5E67BC08E}"/>
            </c:ext>
          </c:extLst>
        </c:ser>
        <c:ser>
          <c:idx val="8"/>
          <c:order val="8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'4Q SP 4,22'!$K$21:$K$22</c:f>
              <c:numCache>
                <c:formatCode>General</c:formatCode>
                <c:ptCount val="2"/>
                <c:pt idx="0">
                  <c:v>108.9</c:v>
                </c:pt>
                <c:pt idx="1">
                  <c:v>108.9</c:v>
                </c:pt>
              </c:numCache>
            </c:numRef>
          </c:xVal>
          <c:yVal>
            <c:numRef>
              <c:f>'4Q SP 4,22'!$L$21:$L$22</c:f>
              <c:numCache>
                <c:formatCode>General</c:formatCode>
                <c:ptCount val="2"/>
                <c:pt idx="0">
                  <c:v>5700</c:v>
                </c:pt>
                <c:pt idx="1">
                  <c:v>3879.5625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F8-405D-8490-E9D5E67BC08E}"/>
            </c:ext>
          </c:extLst>
        </c:ser>
        <c:ser>
          <c:idx val="9"/>
          <c:order val="9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'4Q SP 4,22'!$K$23:$K$24</c:f>
              <c:numCache>
                <c:formatCode>General</c:formatCode>
                <c:ptCount val="2"/>
                <c:pt idx="0">
                  <c:v>160</c:v>
                </c:pt>
              </c:numCache>
            </c:numRef>
          </c:xVal>
          <c:yVal>
            <c:numRef>
              <c:f>'4Q SP 4,22'!$L$23:$L$24</c:f>
              <c:numCache>
                <c:formatCode>General</c:formatCode>
                <c:ptCount val="2"/>
                <c:pt idx="0">
                  <c:v>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9F8-405D-8490-E9D5E67BC08E}"/>
            </c:ext>
          </c:extLst>
        </c:ser>
        <c:ser>
          <c:idx val="10"/>
          <c:order val="1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'4Q SP 4,22'!$K$25:$K$26</c:f>
              <c:numCache>
                <c:formatCode>General</c:formatCode>
                <c:ptCount val="2"/>
              </c:numCache>
            </c:numRef>
          </c:xVal>
          <c:yVal>
            <c:numRef>
              <c:f>'4Q SP 4,22'!$L$25:$L$26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9F8-405D-8490-E9D5E67BC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197919"/>
        <c:axId val="1"/>
      </c:scatterChart>
      <c:valAx>
        <c:axId val="663197919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cs-CZ"/>
                  <a:t>km/h</a:t>
                </a:r>
              </a:p>
            </c:rich>
          </c:tx>
          <c:layout>
            <c:manualLayout>
              <c:xMode val="edge"/>
              <c:yMode val="edge"/>
              <c:x val="0.51278190888390607"/>
              <c:y val="0.86131540126827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cs-CZ"/>
                  <a:t>tr/mn</a:t>
                </a:r>
              </a:p>
            </c:rich>
          </c:tx>
          <c:layout>
            <c:manualLayout>
              <c:xMode val="edge"/>
              <c:yMode val="edge"/>
              <c:x val="2.7067702629886496E-2"/>
              <c:y val="0.35766499990420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63197919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cs-CZ"/>
    </a:p>
  </c:txPr>
  <c:printSettings>
    <c:headerFooter alignWithMargins="0">
      <c:oddHeader>&amp;F</c:oddHeader>
      <c:oddFooter>Page &amp;P</c:oddFooter>
    </c:headerFooter>
    <c:pageMargins b="0.984251969" l="0.78740157499999996" r="0.78740157499999996" t="0.984251969" header="0.4921259845" footer="0.492125984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87502486-20A3-4DEC-AF4D-43315FF37C57}"/>
            </a:ext>
          </a:extLst>
        </xdr:cNvPr>
        <xdr:cNvSpPr>
          <a:spLocks noChangeShapeType="1"/>
        </xdr:cNvSpPr>
      </xdr:nvSpPr>
      <xdr:spPr bwMode="auto">
        <a:xfrm>
          <a:off x="7753350" y="1682750"/>
          <a:ext cx="0" cy="958850"/>
        </a:xfrm>
        <a:prstGeom prst="line">
          <a:avLst/>
        </a:prstGeom>
        <a:noFill/>
        <a:ln w="1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8</xdr:col>
      <xdr:colOff>0</xdr:colOff>
      <xdr:row>31</xdr:row>
      <xdr:rowOff>19050</xdr:rowOff>
    </xdr:to>
    <xdr:graphicFrame macro="">
      <xdr:nvGraphicFramePr>
        <xdr:cNvPr id="1229" name="Chart 10">
          <a:extLst>
            <a:ext uri="{FF2B5EF4-FFF2-40B4-BE49-F238E27FC236}">
              <a16:creationId xmlns:a16="http://schemas.microsoft.com/office/drawing/2014/main" id="{1A4C3700-3015-4072-8EE8-CE020DE7A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4EB9F07E-BC63-4AEE-B3F4-89CA19A4191D}"/>
            </a:ext>
          </a:extLst>
        </xdr:cNvPr>
        <xdr:cNvSpPr>
          <a:spLocks noChangeShapeType="1"/>
        </xdr:cNvSpPr>
      </xdr:nvSpPr>
      <xdr:spPr bwMode="auto">
        <a:xfrm>
          <a:off x="7753350" y="2006600"/>
          <a:ext cx="0" cy="958850"/>
        </a:xfrm>
        <a:prstGeom prst="line">
          <a:avLst/>
        </a:prstGeom>
        <a:noFill/>
        <a:ln w="1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8</xdr:col>
      <xdr:colOff>0</xdr:colOff>
      <xdr:row>30</xdr:row>
      <xdr:rowOff>19050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43B0BC6D-F1BF-4226-B11F-10B62E6D8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6"/>
  <sheetViews>
    <sheetView defaultGridColor="0" colorId="8" zoomScaleNormal="100" zoomScaleSheetLayoutView="118" workbookViewId="0">
      <selection activeCell="G2" sqref="G2"/>
    </sheetView>
  </sheetViews>
  <sheetFormatPr defaultColWidth="12.1796875" defaultRowHeight="12.5" x14ac:dyDescent="0.25"/>
  <cols>
    <col min="1" max="1" width="3.1796875" style="1" customWidth="1"/>
    <col min="2" max="2" width="24.1796875" style="1" customWidth="1"/>
    <col min="3" max="4" width="6" style="4" customWidth="1"/>
    <col min="5" max="6" width="16.81640625" style="1" customWidth="1"/>
    <col min="7" max="7" width="19.1796875" style="1" customWidth="1"/>
    <col min="8" max="8" width="18.81640625" style="1" customWidth="1"/>
    <col min="9" max="9" width="3.1796875" style="1" customWidth="1"/>
    <col min="10" max="10" width="12.1796875" style="1"/>
    <col min="11" max="12" width="12.1796875" style="3"/>
    <col min="13" max="16384" width="12.1796875" style="1"/>
  </cols>
  <sheetData>
    <row r="2" spans="2:13" ht="39.75" customHeight="1" x14ac:dyDescent="0.35">
      <c r="B2" s="8" t="s">
        <v>20</v>
      </c>
      <c r="C2" s="9"/>
      <c r="D2" s="10"/>
      <c r="E2" s="32" t="s">
        <v>26</v>
      </c>
      <c r="F2" s="32"/>
      <c r="G2" s="14"/>
      <c r="H2" s="14"/>
      <c r="I2" s="7"/>
      <c r="J2" s="6"/>
    </row>
    <row r="3" spans="2:13" ht="13" x14ac:dyDescent="0.25">
      <c r="C3" s="1"/>
      <c r="D3" s="1"/>
      <c r="E3" s="7"/>
      <c r="F3" s="7"/>
      <c r="G3" s="7"/>
      <c r="H3" s="7"/>
      <c r="I3" s="7"/>
      <c r="J3" s="6"/>
    </row>
    <row r="4" spans="2:13" ht="13" x14ac:dyDescent="0.25">
      <c r="B4" s="19" t="s">
        <v>21</v>
      </c>
      <c r="C4" s="30">
        <v>165</v>
      </c>
      <c r="D4" s="30"/>
      <c r="E4" s="7"/>
      <c r="F4" s="7"/>
      <c r="G4" s="7"/>
      <c r="H4" s="7"/>
      <c r="I4" s="7"/>
      <c r="J4" s="6"/>
    </row>
    <row r="5" spans="2:13" ht="13" x14ac:dyDescent="0.25">
      <c r="B5" s="19" t="s">
        <v>22</v>
      </c>
      <c r="C5" s="31">
        <v>80</v>
      </c>
      <c r="D5" s="31"/>
      <c r="E5" s="7"/>
      <c r="F5" s="7"/>
      <c r="G5" s="11"/>
      <c r="H5" s="11"/>
      <c r="I5" s="7"/>
      <c r="J5" s="6"/>
    </row>
    <row r="6" spans="2:13" ht="13" x14ac:dyDescent="0.25">
      <c r="B6" s="19" t="s">
        <v>23</v>
      </c>
      <c r="C6" s="28">
        <v>13</v>
      </c>
      <c r="D6" s="28"/>
      <c r="E6" s="11"/>
      <c r="F6" s="19" t="s">
        <v>18</v>
      </c>
      <c r="G6" s="22">
        <f>((C4*(C5/100))/500)+((C6*2.54)/100)</f>
        <v>0.59420000000000006</v>
      </c>
      <c r="H6" s="15"/>
      <c r="I6" s="11"/>
      <c r="J6" s="13"/>
    </row>
    <row r="7" spans="2:13" ht="13.5" customHeight="1" x14ac:dyDescent="0.25">
      <c r="B7" s="19" t="s">
        <v>15</v>
      </c>
      <c r="C7" s="29">
        <v>5700</v>
      </c>
      <c r="D7" s="29"/>
      <c r="E7" s="12"/>
      <c r="F7" s="23" t="s">
        <v>16</v>
      </c>
      <c r="G7" s="24">
        <f>G6*PI()</f>
        <v>1.8667343547630553</v>
      </c>
      <c r="H7" s="12"/>
      <c r="I7" s="12"/>
      <c r="J7" s="12"/>
    </row>
    <row r="8" spans="2:13" ht="15" customHeight="1" x14ac:dyDescent="0.25">
      <c r="B8" s="21" t="s">
        <v>19</v>
      </c>
      <c r="C8" s="16">
        <v>10</v>
      </c>
      <c r="D8" s="16">
        <v>39</v>
      </c>
      <c r="E8" s="5"/>
      <c r="F8" s="23" t="s">
        <v>17</v>
      </c>
      <c r="G8" s="25">
        <f>IF(C8&gt;D8,C8/D8,D8/C8)</f>
        <v>3.9</v>
      </c>
    </row>
    <row r="9" spans="2:13" x14ac:dyDescent="0.25">
      <c r="F9" s="2"/>
      <c r="G9" s="2"/>
      <c r="J9" s="17"/>
      <c r="K9" s="18" t="s">
        <v>0</v>
      </c>
      <c r="L9" s="17">
        <f>C7/G11</f>
        <v>132.25058004640371</v>
      </c>
      <c r="M9" s="17"/>
    </row>
    <row r="10" spans="2:13" ht="13.5" customHeight="1" x14ac:dyDescent="0.25">
      <c r="B10" s="27" t="s">
        <v>25</v>
      </c>
      <c r="C10" s="27"/>
      <c r="D10" s="27"/>
      <c r="E10" s="2" t="s">
        <v>12</v>
      </c>
      <c r="F10" s="2" t="s">
        <v>13</v>
      </c>
      <c r="G10" s="2" t="s">
        <v>14</v>
      </c>
      <c r="H10" s="19" t="s">
        <v>24</v>
      </c>
      <c r="J10" s="17"/>
      <c r="K10" s="18" t="s">
        <v>1</v>
      </c>
      <c r="L10" s="17">
        <f>C7/G12</f>
        <v>73.834196891191709</v>
      </c>
      <c r="M10" s="17"/>
    </row>
    <row r="11" spans="2:13" ht="13" customHeight="1" x14ac:dyDescent="0.25">
      <c r="B11" s="26" t="s">
        <v>7</v>
      </c>
      <c r="C11" s="26"/>
      <c r="D11" s="26"/>
      <c r="E11" s="20">
        <v>3.8</v>
      </c>
      <c r="F11" s="2"/>
      <c r="G11" s="2">
        <f>ROUND(G7/60*(C7/G8/E11)*3.6,1)</f>
        <v>43.1</v>
      </c>
      <c r="H11" s="2"/>
      <c r="J11" s="17"/>
      <c r="K11" s="18" t="s">
        <v>2</v>
      </c>
      <c r="L11" s="17">
        <f>C7/G13</f>
        <v>49.095607235142118</v>
      </c>
      <c r="M11" s="17"/>
    </row>
    <row r="12" spans="2:13" x14ac:dyDescent="0.25">
      <c r="B12" s="26" t="s">
        <v>8</v>
      </c>
      <c r="C12" s="26"/>
      <c r="D12" s="26"/>
      <c r="E12" s="20">
        <v>2.12</v>
      </c>
      <c r="F12" s="2">
        <f>ROUND(C7-G11*60*G8*E12/3.6/G7,0)</f>
        <v>2518</v>
      </c>
      <c r="G12" s="2">
        <f>ROUND(G7/60*(C7/G8/E12)*3.6,1)</f>
        <v>77.2</v>
      </c>
      <c r="H12" s="2">
        <f>G12-G11</f>
        <v>34.1</v>
      </c>
      <c r="J12" s="17"/>
      <c r="K12" s="18" t="s">
        <v>3</v>
      </c>
      <c r="L12" s="17">
        <f>C7/G14</f>
        <v>37.598944591029024</v>
      </c>
      <c r="M12" s="17"/>
    </row>
    <row r="13" spans="2:13" x14ac:dyDescent="0.25">
      <c r="B13" s="26" t="s">
        <v>9</v>
      </c>
      <c r="C13" s="26"/>
      <c r="D13" s="26"/>
      <c r="E13" s="20">
        <v>1.41</v>
      </c>
      <c r="F13" s="2">
        <f>ROUND(C7-G12*60*G8*E13/3.6/G7,0)</f>
        <v>1910</v>
      </c>
      <c r="G13" s="2">
        <f>ROUND(G7/60*(C7/G8/E13)*3.6,1)</f>
        <v>116.1</v>
      </c>
      <c r="H13" s="2">
        <f>G13-G12</f>
        <v>38.899999999999991</v>
      </c>
      <c r="J13" s="17"/>
      <c r="K13" s="18" t="s">
        <v>4</v>
      </c>
      <c r="L13" s="17">
        <f>IF(E15=" "," ",C7/G15)</f>
        <v>28.904665314401626</v>
      </c>
      <c r="M13" s="17"/>
    </row>
    <row r="14" spans="2:13" x14ac:dyDescent="0.25">
      <c r="B14" s="26" t="s">
        <v>10</v>
      </c>
      <c r="C14" s="26"/>
      <c r="D14" s="26"/>
      <c r="E14" s="20">
        <v>1.08</v>
      </c>
      <c r="F14" s="2">
        <f>ROUND(C7-G13*60*G8*E14/3.6/G7,0)</f>
        <v>1334</v>
      </c>
      <c r="G14" s="2">
        <f>ROUND(G7/60*(C7/G8/E14)*3.6,1)</f>
        <v>151.6</v>
      </c>
      <c r="H14" s="2">
        <f>G14-G13</f>
        <v>35.5</v>
      </c>
      <c r="J14" s="17"/>
      <c r="K14" s="18"/>
      <c r="L14" s="17"/>
      <c r="M14" s="17"/>
    </row>
    <row r="15" spans="2:13" x14ac:dyDescent="0.25">
      <c r="B15" s="26" t="s">
        <v>11</v>
      </c>
      <c r="C15" s="26"/>
      <c r="D15" s="26"/>
      <c r="E15" s="20">
        <v>0.83</v>
      </c>
      <c r="F15" s="2">
        <f>IF(E15=" "," ",ROUND(C7-G14*60*G8*E15/3.6/G7,0))</f>
        <v>1319</v>
      </c>
      <c r="G15" s="2">
        <f>IF(E15=" "," ",ROUND(G7/60*(C7/G8/E15)*3.6,1))</f>
        <v>197.2</v>
      </c>
      <c r="H15" s="2">
        <f>IF(E15=" ", " ",G15-G14)</f>
        <v>45.599999999999994</v>
      </c>
      <c r="J15" s="17"/>
      <c r="K15" s="17" t="s">
        <v>5</v>
      </c>
      <c r="L15" s="17" t="s">
        <v>6</v>
      </c>
      <c r="M15" s="17"/>
    </row>
    <row r="16" spans="2:13" x14ac:dyDescent="0.25">
      <c r="J16" s="17"/>
      <c r="K16" s="17">
        <v>0</v>
      </c>
      <c r="L16" s="17">
        <v>0</v>
      </c>
      <c r="M16" s="17"/>
    </row>
    <row r="17" spans="10:13" x14ac:dyDescent="0.25">
      <c r="J17" s="17"/>
      <c r="K17" s="17">
        <f>G11</f>
        <v>43.1</v>
      </c>
      <c r="L17" s="17">
        <f>C7</f>
        <v>5700</v>
      </c>
      <c r="M17" s="17"/>
    </row>
    <row r="18" spans="10:13" x14ac:dyDescent="0.25">
      <c r="J18" s="17"/>
      <c r="K18" s="17">
        <f>G11</f>
        <v>43.1</v>
      </c>
      <c r="L18" s="17">
        <f>L10*G11</f>
        <v>3182.2538860103627</v>
      </c>
      <c r="M18" s="17"/>
    </row>
    <row r="19" spans="10:13" x14ac:dyDescent="0.25">
      <c r="J19" s="17"/>
      <c r="K19" s="17">
        <f>G12</f>
        <v>77.2</v>
      </c>
      <c r="L19" s="17">
        <f>L17</f>
        <v>5700</v>
      </c>
      <c r="M19" s="17"/>
    </row>
    <row r="20" spans="10:13" x14ac:dyDescent="0.25">
      <c r="J20" s="17"/>
      <c r="K20" s="17">
        <f>K19</f>
        <v>77.2</v>
      </c>
      <c r="L20" s="17">
        <f>L11*K20</f>
        <v>3790.1808785529715</v>
      </c>
      <c r="M20" s="17"/>
    </row>
    <row r="21" spans="10:13" x14ac:dyDescent="0.25">
      <c r="J21" s="17"/>
      <c r="K21" s="17">
        <f>G13</f>
        <v>116.1</v>
      </c>
      <c r="L21" s="17">
        <f>L19</f>
        <v>5700</v>
      </c>
      <c r="M21" s="17"/>
    </row>
    <row r="22" spans="10:13" x14ac:dyDescent="0.25">
      <c r="J22" s="17"/>
      <c r="K22" s="17">
        <f>K21</f>
        <v>116.1</v>
      </c>
      <c r="L22" s="17">
        <f>L12*K22</f>
        <v>4365.2374670184699</v>
      </c>
      <c r="M22" s="17"/>
    </row>
    <row r="23" spans="10:13" x14ac:dyDescent="0.25">
      <c r="J23" s="17"/>
      <c r="K23" s="17">
        <f>G14</f>
        <v>151.6</v>
      </c>
      <c r="L23" s="17">
        <f>L21</f>
        <v>5700</v>
      </c>
      <c r="M23" s="17"/>
    </row>
    <row r="24" spans="10:13" x14ac:dyDescent="0.25">
      <c r="J24" s="17"/>
      <c r="K24" s="17">
        <f>IF(E15=" ",K23,K23)</f>
        <v>151.6</v>
      </c>
      <c r="L24" s="17">
        <f>IF(E15=" ",L23,L13*K24)</f>
        <v>4381.9472616632866</v>
      </c>
      <c r="M24" s="17"/>
    </row>
    <row r="25" spans="10:13" x14ac:dyDescent="0.25">
      <c r="J25" s="17"/>
      <c r="K25" s="17">
        <f>IF(E15=" ",K23,G15)</f>
        <v>197.2</v>
      </c>
      <c r="L25" s="17">
        <f>IF(E15=" ",L23,L23)</f>
        <v>5700</v>
      </c>
      <c r="M25" s="17"/>
    </row>
    <row r="26" spans="10:13" x14ac:dyDescent="0.25">
      <c r="J26" s="17"/>
      <c r="K26" s="17"/>
      <c r="L26" s="17"/>
      <c r="M26" s="17"/>
    </row>
    <row r="27" spans="10:13" x14ac:dyDescent="0.25">
      <c r="J27" s="17"/>
      <c r="K27" s="17"/>
      <c r="L27" s="17"/>
      <c r="M27" s="17"/>
    </row>
    <row r="28" spans="10:13" x14ac:dyDescent="0.25">
      <c r="J28" s="17"/>
      <c r="K28" s="17"/>
      <c r="L28" s="17"/>
      <c r="M28" s="17"/>
    </row>
    <row r="29" spans="10:13" x14ac:dyDescent="0.25">
      <c r="J29" s="17"/>
      <c r="K29" s="17"/>
      <c r="L29" s="17"/>
      <c r="M29" s="17"/>
    </row>
    <row r="30" spans="10:13" x14ac:dyDescent="0.25">
      <c r="J30" s="17"/>
      <c r="K30" s="17"/>
      <c r="L30" s="17"/>
      <c r="M30" s="17"/>
    </row>
    <row r="31" spans="10:13" x14ac:dyDescent="0.25">
      <c r="J31" s="17"/>
      <c r="K31" s="17"/>
      <c r="L31" s="17"/>
      <c r="M31" s="17"/>
    </row>
    <row r="32" spans="10:13" x14ac:dyDescent="0.25">
      <c r="J32" s="17"/>
      <c r="K32" s="17"/>
      <c r="L32" s="17"/>
      <c r="M32" s="17"/>
    </row>
    <row r="33" spans="10:13" x14ac:dyDescent="0.25">
      <c r="J33" s="17"/>
      <c r="K33" s="17"/>
      <c r="L33" s="17"/>
      <c r="M33" s="17"/>
    </row>
    <row r="34" spans="10:13" x14ac:dyDescent="0.25">
      <c r="J34" s="17"/>
      <c r="K34" s="17"/>
      <c r="L34" s="17"/>
      <c r="M34" s="17"/>
    </row>
    <row r="35" spans="10:13" x14ac:dyDescent="0.25">
      <c r="K35" s="1"/>
      <c r="L35" s="1"/>
    </row>
    <row r="36" spans="10:13" x14ac:dyDescent="0.25">
      <c r="K36" s="1"/>
      <c r="L36" s="1"/>
    </row>
  </sheetData>
  <dataConsolidate/>
  <mergeCells count="11">
    <mergeCell ref="E2:F2"/>
    <mergeCell ref="B10:D10"/>
    <mergeCell ref="C6:D6"/>
    <mergeCell ref="C7:D7"/>
    <mergeCell ref="C4:D4"/>
    <mergeCell ref="C5:D5"/>
    <mergeCell ref="B11:D11"/>
    <mergeCell ref="B12:D12"/>
    <mergeCell ref="B13:D13"/>
    <mergeCell ref="B14:D14"/>
    <mergeCell ref="B15:D15"/>
  </mergeCells>
  <phoneticPr fontId="0" type="noConversion"/>
  <pageMargins left="0.78740157480314965" right="0.78740157480314965" top="0.98425196850393704" bottom="0.98425196850393704" header="0.4921259845" footer="0.4921259845"/>
  <pageSetup paperSize="9" orientation="landscape" blackAndWhite="1" horizontalDpi="4294967292" verticalDpi="4294967292" r:id="rId1"/>
  <headerFooter alignWithMargins="0">
    <oddHeader>&amp;R&amp;D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36"/>
  <sheetViews>
    <sheetView tabSelected="1" defaultGridColor="0" colorId="8" zoomScaleNormal="100" zoomScaleSheetLayoutView="118" workbookViewId="0">
      <selection activeCell="G2" sqref="G2"/>
    </sheetView>
  </sheetViews>
  <sheetFormatPr defaultColWidth="12.1796875" defaultRowHeight="12.5" x14ac:dyDescent="0.25"/>
  <cols>
    <col min="1" max="1" width="3.1796875" style="1" customWidth="1"/>
    <col min="2" max="2" width="24.1796875" style="1" customWidth="1"/>
    <col min="3" max="4" width="6" style="4" customWidth="1"/>
    <col min="5" max="6" width="16.81640625" style="1" customWidth="1"/>
    <col min="7" max="7" width="19.1796875" style="1" customWidth="1"/>
    <col min="8" max="8" width="18.81640625" style="1" customWidth="1"/>
    <col min="9" max="9" width="3.1796875" style="1" customWidth="1"/>
    <col min="10" max="10" width="12.1796875" style="1"/>
    <col min="11" max="12" width="12.1796875" style="3"/>
    <col min="13" max="16384" width="12.1796875" style="1"/>
  </cols>
  <sheetData>
    <row r="2" spans="2:13" ht="39.75" customHeight="1" x14ac:dyDescent="0.35">
      <c r="B2" s="8" t="s">
        <v>20</v>
      </c>
      <c r="C2" s="9"/>
      <c r="D2" s="10"/>
      <c r="E2" s="32" t="s">
        <v>26</v>
      </c>
      <c r="F2" s="32"/>
      <c r="G2" s="14"/>
      <c r="H2" s="14"/>
      <c r="I2" s="7"/>
      <c r="J2" s="6"/>
    </row>
    <row r="3" spans="2:13" ht="13" x14ac:dyDescent="0.25">
      <c r="C3" s="1"/>
      <c r="D3" s="1"/>
      <c r="E3" s="7"/>
      <c r="F3" s="7"/>
      <c r="G3" s="7"/>
      <c r="H3" s="7"/>
      <c r="I3" s="7"/>
      <c r="J3" s="6"/>
    </row>
    <row r="4" spans="2:13" ht="13" x14ac:dyDescent="0.25">
      <c r="B4" s="19" t="s">
        <v>21</v>
      </c>
      <c r="C4" s="30">
        <v>155</v>
      </c>
      <c r="D4" s="30"/>
      <c r="E4" s="7"/>
      <c r="F4" s="7"/>
      <c r="G4" s="7"/>
      <c r="H4" s="7"/>
      <c r="I4" s="7"/>
      <c r="J4" s="6"/>
      <c r="K4" s="17"/>
      <c r="L4" s="17"/>
      <c r="M4" s="17"/>
    </row>
    <row r="5" spans="2:13" ht="13" x14ac:dyDescent="0.25">
      <c r="B5" s="19" t="s">
        <v>22</v>
      </c>
      <c r="C5" s="31">
        <v>80</v>
      </c>
      <c r="D5" s="31"/>
      <c r="E5" s="7"/>
      <c r="F5" s="7"/>
      <c r="G5" s="11"/>
      <c r="H5" s="11"/>
      <c r="I5" s="7"/>
      <c r="J5" s="6"/>
      <c r="K5" s="17"/>
      <c r="L5" s="17"/>
      <c r="M5" s="17"/>
    </row>
    <row r="6" spans="2:13" ht="13" x14ac:dyDescent="0.25">
      <c r="B6" s="19" t="s">
        <v>23</v>
      </c>
      <c r="C6" s="28">
        <v>14</v>
      </c>
      <c r="D6" s="28"/>
      <c r="E6" s="11"/>
      <c r="F6" s="19" t="s">
        <v>18</v>
      </c>
      <c r="G6" s="22">
        <f>((C4*(C5/100))/500)+((C6*2.54)/100)</f>
        <v>0.60360000000000003</v>
      </c>
      <c r="H6" s="15"/>
      <c r="I6" s="11"/>
      <c r="J6" s="13"/>
      <c r="K6" s="17"/>
      <c r="L6" s="17"/>
      <c r="M6" s="17"/>
    </row>
    <row r="7" spans="2:13" ht="13.5" customHeight="1" x14ac:dyDescent="0.25">
      <c r="B7" s="19" t="s">
        <v>15</v>
      </c>
      <c r="C7" s="29">
        <v>5700</v>
      </c>
      <c r="D7" s="29"/>
      <c r="E7" s="12"/>
      <c r="F7" s="23" t="s">
        <v>16</v>
      </c>
      <c r="G7" s="24">
        <f>G6*PI()</f>
        <v>1.8962653257067992</v>
      </c>
      <c r="H7" s="12"/>
      <c r="I7" s="12"/>
      <c r="J7" s="12"/>
      <c r="K7" s="17"/>
      <c r="L7" s="17"/>
      <c r="M7" s="17"/>
    </row>
    <row r="8" spans="2:13" ht="15" customHeight="1" x14ac:dyDescent="0.25">
      <c r="B8" s="21" t="s">
        <v>19</v>
      </c>
      <c r="C8" s="16">
        <v>9</v>
      </c>
      <c r="D8" s="16">
        <v>38</v>
      </c>
      <c r="E8" s="5"/>
      <c r="F8" s="23" t="s">
        <v>17</v>
      </c>
      <c r="G8" s="25">
        <f>IF(C8&gt;D8,C8/D8,D8/C8)</f>
        <v>4.2222222222222223</v>
      </c>
      <c r="K8" s="17"/>
      <c r="L8" s="17"/>
      <c r="M8" s="17"/>
    </row>
    <row r="9" spans="2:13" x14ac:dyDescent="0.25">
      <c r="K9" s="18" t="s">
        <v>0</v>
      </c>
      <c r="L9" s="17">
        <f>C7/G11</f>
        <v>141.0891089108911</v>
      </c>
      <c r="M9" s="17"/>
    </row>
    <row r="10" spans="2:13" x14ac:dyDescent="0.25">
      <c r="B10" s="27" t="s">
        <v>25</v>
      </c>
      <c r="C10" s="27"/>
      <c r="D10" s="27"/>
      <c r="E10" s="2" t="s">
        <v>12</v>
      </c>
      <c r="F10" s="2" t="s">
        <v>13</v>
      </c>
      <c r="G10" s="2" t="s">
        <v>14</v>
      </c>
      <c r="H10" s="19" t="s">
        <v>24</v>
      </c>
      <c r="K10" s="18" t="s">
        <v>1</v>
      </c>
      <c r="L10" s="17">
        <f>C7/G12</f>
        <v>78.620689655172413</v>
      </c>
      <c r="M10" s="17"/>
    </row>
    <row r="11" spans="2:13" ht="13" customHeight="1" x14ac:dyDescent="0.25">
      <c r="B11" s="26" t="s">
        <v>7</v>
      </c>
      <c r="C11" s="26"/>
      <c r="D11" s="26"/>
      <c r="E11" s="20">
        <v>3.8</v>
      </c>
      <c r="F11" s="2"/>
      <c r="G11" s="2">
        <f>ROUND(G7/60*(C7/G8/E11)*3.6,1)</f>
        <v>40.4</v>
      </c>
      <c r="H11" s="2"/>
      <c r="K11" s="18" t="s">
        <v>2</v>
      </c>
      <c r="L11" s="17">
        <f>C7/G13</f>
        <v>52.341597796143247</v>
      </c>
      <c r="M11" s="17"/>
    </row>
    <row r="12" spans="2:13" x14ac:dyDescent="0.25">
      <c r="B12" s="26" t="s">
        <v>8</v>
      </c>
      <c r="C12" s="26"/>
      <c r="D12" s="26"/>
      <c r="E12" s="20">
        <v>2.12</v>
      </c>
      <c r="F12" s="2">
        <f>ROUND(C7-G11*60*G8*E12/3.6/G7,0)</f>
        <v>2522</v>
      </c>
      <c r="G12" s="2">
        <f>ROUND(G7/60*(C7/G8/E12)*3.6,1)</f>
        <v>72.5</v>
      </c>
      <c r="H12" s="2">
        <f>G12-G11</f>
        <v>32.1</v>
      </c>
      <c r="K12" s="18" t="s">
        <v>3</v>
      </c>
      <c r="L12" s="17">
        <f>C7/G14</f>
        <v>35.625</v>
      </c>
      <c r="M12" s="17"/>
    </row>
    <row r="13" spans="2:13" x14ac:dyDescent="0.25">
      <c r="B13" s="26" t="s">
        <v>9</v>
      </c>
      <c r="C13" s="26"/>
      <c r="D13" s="26"/>
      <c r="E13" s="20">
        <v>1.41</v>
      </c>
      <c r="F13" s="2">
        <f>ROUND(C7-G12*60*G8*E13/3.6/G7,0)</f>
        <v>1906</v>
      </c>
      <c r="G13" s="2">
        <f>ROUND(G7/60*(C7/G8/E13)*3.6,1)</f>
        <v>108.9</v>
      </c>
      <c r="H13" s="2">
        <f>G13-G12</f>
        <v>36.400000000000006</v>
      </c>
      <c r="K13" s="18"/>
      <c r="L13" s="17"/>
      <c r="M13" s="17"/>
    </row>
    <row r="14" spans="2:13" x14ac:dyDescent="0.25">
      <c r="B14" s="26" t="s">
        <v>10</v>
      </c>
      <c r="C14" s="26"/>
      <c r="D14" s="26"/>
      <c r="E14" s="20">
        <v>0.96</v>
      </c>
      <c r="F14" s="2">
        <f>ROUND(C7-G13*60*G8*E14/3.6/G7,0)</f>
        <v>1820</v>
      </c>
      <c r="G14" s="2">
        <f>ROUND(G7/60*(C7/G8/E14)*3.6,1)</f>
        <v>160</v>
      </c>
      <c r="H14" s="2">
        <f>G14-G13</f>
        <v>51.099999999999994</v>
      </c>
      <c r="K14" s="18"/>
      <c r="L14" s="17"/>
      <c r="M14" s="17"/>
    </row>
    <row r="15" spans="2:13" x14ac:dyDescent="0.25">
      <c r="K15" s="17" t="s">
        <v>5</v>
      </c>
      <c r="L15" s="17" t="s">
        <v>6</v>
      </c>
      <c r="M15" s="17"/>
    </row>
    <row r="16" spans="2:13" x14ac:dyDescent="0.25">
      <c r="K16" s="17">
        <v>0</v>
      </c>
      <c r="L16" s="17">
        <v>0</v>
      </c>
      <c r="M16" s="17"/>
    </row>
    <row r="17" spans="11:13" x14ac:dyDescent="0.25">
      <c r="K17" s="17">
        <f>G11</f>
        <v>40.4</v>
      </c>
      <c r="L17" s="17">
        <f>C7</f>
        <v>5700</v>
      </c>
      <c r="M17" s="17"/>
    </row>
    <row r="18" spans="11:13" x14ac:dyDescent="0.25">
      <c r="K18" s="17">
        <f>G11</f>
        <v>40.4</v>
      </c>
      <c r="L18" s="17">
        <f>L10*G11</f>
        <v>3176.2758620689656</v>
      </c>
      <c r="M18" s="17"/>
    </row>
    <row r="19" spans="11:13" x14ac:dyDescent="0.25">
      <c r="K19" s="17">
        <f>G12</f>
        <v>72.5</v>
      </c>
      <c r="L19" s="17">
        <f>L17</f>
        <v>5700</v>
      </c>
      <c r="M19" s="17"/>
    </row>
    <row r="20" spans="11:13" x14ac:dyDescent="0.25">
      <c r="K20" s="17">
        <f>K19</f>
        <v>72.5</v>
      </c>
      <c r="L20" s="17">
        <f>L11*K20</f>
        <v>3794.7658402203856</v>
      </c>
      <c r="M20" s="17"/>
    </row>
    <row r="21" spans="11:13" x14ac:dyDescent="0.25">
      <c r="K21" s="1">
        <f>G13</f>
        <v>108.9</v>
      </c>
      <c r="L21" s="1">
        <f>L19</f>
        <v>5700</v>
      </c>
    </row>
    <row r="22" spans="11:13" x14ac:dyDescent="0.25">
      <c r="K22" s="1">
        <f>K21</f>
        <v>108.9</v>
      </c>
      <c r="L22" s="1">
        <f>L12*K22</f>
        <v>3879.5625</v>
      </c>
    </row>
    <row r="23" spans="11:13" x14ac:dyDescent="0.25">
      <c r="K23" s="1">
        <f>G14</f>
        <v>160</v>
      </c>
      <c r="L23" s="1">
        <f>L21</f>
        <v>5700</v>
      </c>
    </row>
    <row r="24" spans="11:13" x14ac:dyDescent="0.25">
      <c r="K24" s="1"/>
      <c r="L24" s="1"/>
    </row>
    <row r="25" spans="11:13" x14ac:dyDescent="0.25">
      <c r="K25" s="1"/>
      <c r="L25" s="1"/>
    </row>
    <row r="26" spans="11:13" x14ac:dyDescent="0.25">
      <c r="K26" s="1"/>
      <c r="L26" s="1"/>
    </row>
    <row r="27" spans="11:13" x14ac:dyDescent="0.25">
      <c r="K27" s="1"/>
      <c r="L27" s="1"/>
    </row>
    <row r="28" spans="11:13" x14ac:dyDescent="0.25">
      <c r="K28" s="1"/>
      <c r="L28" s="1"/>
    </row>
    <row r="29" spans="11:13" x14ac:dyDescent="0.25">
      <c r="K29" s="1"/>
      <c r="L29" s="1"/>
    </row>
    <row r="30" spans="11:13" x14ac:dyDescent="0.25">
      <c r="K30" s="1"/>
      <c r="L30" s="1"/>
    </row>
    <row r="31" spans="11:13" x14ac:dyDescent="0.25">
      <c r="K31" s="1"/>
      <c r="L31" s="1"/>
    </row>
    <row r="32" spans="11:13" x14ac:dyDescent="0.25">
      <c r="K32" s="1"/>
      <c r="L32" s="1"/>
    </row>
    <row r="33" spans="11:12" x14ac:dyDescent="0.25">
      <c r="K33" s="1"/>
      <c r="L33" s="1"/>
    </row>
    <row r="34" spans="11:12" x14ac:dyDescent="0.25">
      <c r="K34" s="1"/>
      <c r="L34" s="1"/>
    </row>
    <row r="35" spans="11:12" x14ac:dyDescent="0.25">
      <c r="K35" s="1"/>
      <c r="L35" s="1"/>
    </row>
    <row r="36" spans="11:12" x14ac:dyDescent="0.25">
      <c r="K36" s="1"/>
      <c r="L36" s="1"/>
    </row>
  </sheetData>
  <dataConsolidate/>
  <mergeCells count="10">
    <mergeCell ref="B12:D12"/>
    <mergeCell ref="B13:D13"/>
    <mergeCell ref="B14:D14"/>
    <mergeCell ref="E2:F2"/>
    <mergeCell ref="B10:D10"/>
    <mergeCell ref="C4:D4"/>
    <mergeCell ref="C5:D5"/>
    <mergeCell ref="C6:D6"/>
    <mergeCell ref="C7:D7"/>
    <mergeCell ref="B11:D11"/>
  </mergeCells>
  <pageMargins left="0.78740157480314965" right="0.78740157480314965" top="0.98425196850393704" bottom="0.98425196850393704" header="0.4921259845" footer="0.4921259845"/>
  <pageSetup paperSize="9" orientation="landscape" blackAndWhite="1" horizontalDpi="4294967292" verticalDpi="4294967292" r:id="rId1"/>
  <headerFooter alignWithMargins="0">
    <oddHeader>&amp;R&amp;D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5Q SP 3,9</vt:lpstr>
      <vt:lpstr>4Q SP 4,22</vt:lpstr>
      <vt:lpstr>'4Q SP 4,22'!Print_Area</vt:lpstr>
      <vt:lpstr>'5Q SP 3,9'!Print_Area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sadac</dc:creator>
  <cp:lastModifiedBy>Jan Eidkum</cp:lastModifiedBy>
  <cp:lastPrinted>2004-05-26T07:40:17Z</cp:lastPrinted>
  <dcterms:created xsi:type="dcterms:W3CDTF">1999-04-26T14:11:01Z</dcterms:created>
  <dcterms:modified xsi:type="dcterms:W3CDTF">2021-05-30T07:44:10Z</dcterms:modified>
</cp:coreProperties>
</file>